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10"/>
  <workbookPr/>
  <mc:AlternateContent xmlns:mc="http://schemas.openxmlformats.org/markup-compatibility/2006">
    <mc:Choice Requires="x15">
      <x15ac:absPath xmlns:x15ac="http://schemas.microsoft.com/office/spreadsheetml/2010/11/ac" url="/Users/priscila/Desktop/CONSEJO DE IPEJAL/IPEJAL 2022 - Sesiones del Consejo Directivo/Sesión Extaordinaria 01-2022/"/>
    </mc:Choice>
  </mc:AlternateContent>
  <xr:revisionPtr revIDLastSave="0" documentId="13_ncr:1_{1903D101-DFEE-3C4A-92BF-EE177B02A084}" xr6:coauthVersionLast="47" xr6:coauthVersionMax="47" xr10:uidLastSave="{00000000-0000-0000-0000-000000000000}"/>
  <bookViews>
    <workbookView xWindow="0" yWindow="0" windowWidth="28800" windowHeight="18000" tabRatio="815" xr2:uid="{00000000-000D-0000-FFFF-FFFF00000000}"/>
  </bookViews>
  <sheets>
    <sheet name="Resumen" sheetId="8" r:id="rId1"/>
    <sheet name="Ficha Tècnica" sheetId="1" r:id="rId2"/>
    <sheet name="Avalúo" sheetId="2" r:id="rId3"/>
    <sheet name="Modelo Financiero" sheetId="3" r:id="rId4"/>
    <sheet name="Esquema Jurídico" sheetId="4" r:id="rId5"/>
    <sheet name="Observaciones" sheetId="5" r:id="rId6"/>
    <sheet name="Observaciones FESIJAL" sheetId="6" r:id="rId7"/>
    <sheet name="Observaciones FSESEJ" sheetId="7" r:id="rId8"/>
  </sheets>
  <definedNames>
    <definedName name="_xlnm.Print_Area" localSheetId="2">Avalúo!$A$1:$B$19</definedName>
    <definedName name="_xlnm.Print_Area" localSheetId="0">Resumen!$A$1:$B$50</definedName>
    <definedName name="_xlnm.Print_Titles" localSheetId="6">'Observaciones FESIJAL'!$1:$3</definedName>
    <definedName name="_xlnm.Print_Titles" localSheetId="7">'Observaciones FSESEJ'!$1:$3</definedName>
    <definedName name="_xlnm.Print_Titles" localSheetId="0">Resumen!$1:$3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41" i="8" l="1"/>
  <c r="B34" i="8"/>
  <c r="B12" i="8" s="1"/>
  <c r="D10" i="2" l="1"/>
  <c r="B30" i="3"/>
  <c r="B23" i="3"/>
  <c r="B32" i="3" s="1"/>
  <c r="C34" i="3" s="1"/>
  <c r="C12" i="3"/>
  <c r="C13" i="3" s="1"/>
  <c r="C14" i="3" s="1"/>
</calcChain>
</file>

<file path=xl/sharedStrings.xml><?xml version="1.0" encoding="utf-8"?>
<sst xmlns="http://schemas.openxmlformats.org/spreadsheetml/2006/main" count="268" uniqueCount="195">
  <si>
    <t>Proyecto</t>
  </si>
  <si>
    <t>Ciudad Laboral</t>
  </si>
  <si>
    <t>Predio:</t>
  </si>
  <si>
    <t>IPEJAL</t>
  </si>
  <si>
    <t>Escritura Pública:</t>
  </si>
  <si>
    <t>Fecha:</t>
  </si>
  <si>
    <t>Pago de OPD</t>
  </si>
  <si>
    <t>Servicios y Transportes</t>
  </si>
  <si>
    <t>Valor:</t>
  </si>
  <si>
    <t>Convenio:</t>
  </si>
  <si>
    <t>Consejo de Administración de IPEJAL:</t>
  </si>
  <si>
    <t>Consejo Directivo de IPEJAL:</t>
  </si>
  <si>
    <t>Fecha de aprobación:</t>
  </si>
  <si>
    <t>Superficie:</t>
  </si>
  <si>
    <t>56,704 m2</t>
  </si>
  <si>
    <t>Ubicación:</t>
  </si>
  <si>
    <t>Av. Juan Gil Preciado #6735</t>
  </si>
  <si>
    <t>Col. Jardines de Nuevo México</t>
  </si>
  <si>
    <t>Objetivo del Proyecto:</t>
  </si>
  <si>
    <t>Construcción y posterior renta de inmueble con recurso de IPEJAL para albergar al Centro de Conciliación Laboral y Juzgados Laborales</t>
  </si>
  <si>
    <t>Avalúo</t>
  </si>
  <si>
    <t>Avalúo:</t>
  </si>
  <si>
    <t>Externo</t>
  </si>
  <si>
    <t>Fecha de Avalúo:</t>
  </si>
  <si>
    <t>Superficie Terreno construído:</t>
  </si>
  <si>
    <t>5,710 m2</t>
  </si>
  <si>
    <t>Superficie de Terreno sin construir:</t>
  </si>
  <si>
    <t>50,994 m2</t>
  </si>
  <si>
    <t>Valor total del inmueble (sin incluir construcciones):</t>
  </si>
  <si>
    <t>Valor m2</t>
  </si>
  <si>
    <t>Descripción del Proyecto:</t>
  </si>
  <si>
    <t>Realizado por SIOP</t>
  </si>
  <si>
    <t>Caseta de ingreso</t>
  </si>
  <si>
    <t>Vialidad de ingreso</t>
  </si>
  <si>
    <t>Áreas comunes</t>
  </si>
  <si>
    <t>Construcción para STyPS</t>
  </si>
  <si>
    <t>Construcción para Poder Judicial</t>
  </si>
  <si>
    <t>Estacionamiento operado por IPEJAL (350 vehículos)</t>
  </si>
  <si>
    <t>Modelo Financiero</t>
  </si>
  <si>
    <t>Inmueble</t>
  </si>
  <si>
    <t>Capital necesario para el proyecto</t>
  </si>
  <si>
    <t>IPEJAL aporta:</t>
  </si>
  <si>
    <t>Empezar a recuperar la inversión</t>
  </si>
  <si>
    <t>A partir de 1 año</t>
  </si>
  <si>
    <t>Rendimiento garantizado que continuará por los próximos 20 años y al finalizar este período el inmueble sigue siendo propiedad de IPEJAL</t>
  </si>
  <si>
    <t>Plazo arrendamiento:</t>
  </si>
  <si>
    <t>20 años</t>
  </si>
  <si>
    <t>Renta mensual 1er. Año más IVA:</t>
  </si>
  <si>
    <t>M2 Rentados:</t>
  </si>
  <si>
    <t>Renta y M2 mensual más IVA:</t>
  </si>
  <si>
    <t>Incremento anual:</t>
  </si>
  <si>
    <t>INPC</t>
  </si>
  <si>
    <t>Importe de Renta:</t>
  </si>
  <si>
    <t>Proyección financiera a plazo de 21 años (1 de construcción y 20 de rentas)</t>
  </si>
  <si>
    <t>Tasa interna de retorno:</t>
  </si>
  <si>
    <t>Valor presente neto:</t>
  </si>
  <si>
    <t>209.25 MDP</t>
  </si>
  <si>
    <t>Inversión IPEJAL</t>
  </si>
  <si>
    <t>Terreno</t>
  </si>
  <si>
    <t>Construcción c/ estacionamiento:</t>
  </si>
  <si>
    <t>Adicionales (Hidráulica / Eléctrica)</t>
  </si>
  <si>
    <t>Equipamiento:</t>
  </si>
  <si>
    <t>Total:</t>
  </si>
  <si>
    <t>Arrendador</t>
  </si>
  <si>
    <t>Construcción s/estacionamiento</t>
  </si>
  <si>
    <t>M2 Terreno</t>
  </si>
  <si>
    <t>M2 Construcción</t>
  </si>
  <si>
    <t>Proporcional</t>
  </si>
  <si>
    <t>Exclusivo</t>
  </si>
  <si>
    <t>Total Inversión IPEJAL:</t>
  </si>
  <si>
    <t>Total Inversión Flujo IPEJAL:</t>
  </si>
  <si>
    <t>Total Inversión Terreno:</t>
  </si>
  <si>
    <t>TIR:</t>
  </si>
  <si>
    <t>VPN</t>
  </si>
  <si>
    <t>Esquema Jurídico</t>
  </si>
  <si>
    <t>Arrendador:</t>
  </si>
  <si>
    <t>Secretaría del Trabajo</t>
  </si>
  <si>
    <t>Secretaría del Trabajo del Estado de Jalisco</t>
  </si>
  <si>
    <t>Tramitar la autorización legislativa necesaria para celebrar o contraer obligaciones con el IPEJAL</t>
  </si>
  <si>
    <t>Otorgando como garantía y como fuente de pago de las mismas su respectivo crédito público</t>
  </si>
  <si>
    <t>Contrato de Arrendamiento Condicionado</t>
  </si>
  <si>
    <t>Gobierno del Estado por conducto de Secretaría de Administración</t>
  </si>
  <si>
    <t>Poder Judicial</t>
  </si>
  <si>
    <t>Arrendatario:</t>
  </si>
  <si>
    <t>Clausulado:</t>
  </si>
  <si>
    <t>Temporalidad</t>
  </si>
  <si>
    <t>Monto de la renta</t>
  </si>
  <si>
    <t>Del mantenimiento y adecuaciones del bien arrendado</t>
  </si>
  <si>
    <t>Garantìas</t>
  </si>
  <si>
    <t>Pena convencional</t>
  </si>
  <si>
    <t>Intereses moratorios</t>
  </si>
  <si>
    <t>Depósito en garantía</t>
  </si>
  <si>
    <t>Terminación y/o recisión del contrato</t>
  </si>
  <si>
    <t>Las demás que las entidades públicas estimen convenientes</t>
  </si>
  <si>
    <t xml:space="preserve">Al término de los 20 años de arrendamiento se le otorgará al Arrendatario el derecho para renovar el arrendamiento por tiempo determinado </t>
  </si>
  <si>
    <t>Después de pago oportuno de 20 años el Arrendador, puede solicitar una extensión de contrato de al menos 5 años en automático, se puede estipular en el contrato que renuncie a ella</t>
  </si>
  <si>
    <t>Arrendatarios:</t>
  </si>
  <si>
    <t>Indicadores de Rentabilidad</t>
  </si>
  <si>
    <t>Tasa Interna de Retorno (TIR)</t>
  </si>
  <si>
    <t>Valor Presente Neto (VPN)</t>
  </si>
  <si>
    <t>1/ la TIR debe ser mayor a la tasa social de descuento (en un proyecto público que es del 10%)</t>
  </si>
  <si>
    <t>Para que un proyecto sea rentable:</t>
  </si>
  <si>
    <t>2/ la TIR debe ser mayor a una tasa ponderada en un proyecto privado</t>
  </si>
  <si>
    <t>3/ VPN sea positivo</t>
  </si>
  <si>
    <t>Para calcular la rentabilidad:</t>
  </si>
  <si>
    <t>1/ Inversión (Costos)</t>
  </si>
  <si>
    <t>2/ Ingresos</t>
  </si>
  <si>
    <t>Observaciones</t>
  </si>
  <si>
    <t>Datos de avalúo</t>
  </si>
  <si>
    <t>Datos de modelo financiero (Inversión IPEJAL)</t>
  </si>
  <si>
    <t>Si bajan los costos de la inversión, la TIR y el VPN salen mayores</t>
  </si>
  <si>
    <t>Los ingresos se calculan a partir de 1 año, considerando que a partir del 1er. año se renta</t>
  </si>
  <si>
    <t>Eso implica que en menos de 1 año debe de estar construído y los 20 años debe estar rentado</t>
  </si>
  <si>
    <t>Se desconoce la tasa que se utilizó para calcular el VPN</t>
  </si>
  <si>
    <t>Solicitar</t>
  </si>
  <si>
    <t>1/ Costeo Paramétrico de la Construcción</t>
  </si>
  <si>
    <t>3/ Análisis de Riesgo que incluya como fluctúa la TIR y el VPN en caso de que el costo de construcción sea mayor al estimado</t>
  </si>
  <si>
    <t>Ánalisis de Riesgo.- Calcula la probabilidad de que el proyecto deje de ser rentable si algunos elementos que se usaron para la rentabilidad (como los costos y los ingresos) son diferentes a los usados</t>
  </si>
  <si>
    <t>Para Construcción de proyectos públicos (federal, estatal o municipal) con recursos federales aplica una tasa social de descuento (TSD) del 10% utilizada para el cálculo del VPN</t>
  </si>
  <si>
    <t>Si la TSD es baja el VPN sube</t>
  </si>
  <si>
    <t>Fórmula VPN</t>
  </si>
  <si>
    <t>i= TSD</t>
  </si>
  <si>
    <t>TSD alta = VPN bajo</t>
  </si>
  <si>
    <t>TSD baja = VPN alto</t>
  </si>
  <si>
    <t>2/ Cálculo de los Flujos Anuales incluyendo la tasa social de descuento utilizada para el cálculo del VPN</t>
  </si>
  <si>
    <t>La rentabilidad depende de estos factores y el fondo no puede seguir arriesgando en proyectos inciertos</t>
  </si>
  <si>
    <r>
      <t>7.</t>
    </r>
    <r>
      <rPr>
        <sz val="11"/>
        <color rgb="FF000000"/>
        <rFont val="Arial"/>
        <family val="2"/>
      </rPr>
      <t>¿Quién construye? , fue asignado mediante que mecanismos? ¿Por qué se decidió ese constructor?</t>
    </r>
  </si>
  <si>
    <r>
      <t>8.</t>
    </r>
    <r>
      <rPr>
        <sz val="11"/>
        <color rgb="FF000000"/>
        <rFont val="Arial"/>
        <family val="2"/>
      </rPr>
      <t>¿Los Costos de construcción, y calidad, quién las supervisará?</t>
    </r>
  </si>
  <si>
    <r>
      <t>9.</t>
    </r>
    <r>
      <rPr>
        <sz val="11"/>
        <color rgb="FF000000"/>
        <rFont val="Arial"/>
        <family val="2"/>
      </rPr>
      <t>¿Quién respondería por errores en la construcción en el futuro?</t>
    </r>
  </si>
  <si>
    <r>
      <t>10.</t>
    </r>
    <r>
      <rPr>
        <sz val="11"/>
        <color rgb="FF000000"/>
        <rFont val="Arial"/>
        <family val="2"/>
      </rPr>
      <t xml:space="preserve">¿Quién administrará el proyecto en su totalidad (construcción y puesta en marcha)?  (cambia sustancialmente la rentabilidad en proyectos que permiten su escalabilidad en el tiempo; por ejemplo si el proyecto hubiese planteado zonas a desarrollar y rentabilizar para los siguientes 20 años). </t>
    </r>
  </si>
  <si>
    <r>
      <t>11.</t>
    </r>
    <r>
      <rPr>
        <sz val="11"/>
        <color rgb="FF000000"/>
        <rFont val="Arial"/>
        <family val="2"/>
      </rPr>
      <t xml:space="preserve">¿Quien administrará durante los 20 años el edificio? </t>
    </r>
  </si>
  <si>
    <r>
      <t>12.</t>
    </r>
    <r>
      <rPr>
        <sz val="11"/>
        <color rgb="FF000000"/>
        <rFont val="Arial"/>
        <family val="2"/>
      </rPr>
      <t xml:space="preserve">El plazo de 20 años parece un riesgo por que en caso de que ya el Gobierno del estado construya otros juzgados, qué haría el IPEJAL con un edificio construido </t>
    </r>
    <r>
      <rPr>
        <i/>
        <sz val="11"/>
        <color rgb="FF000000"/>
        <rFont val="Arial"/>
        <family val="2"/>
      </rPr>
      <t>ad hoc</t>
    </r>
    <r>
      <rPr>
        <sz val="11"/>
        <color rgb="FF000000"/>
        <rFont val="Arial"/>
        <family val="2"/>
      </rPr>
      <t xml:space="preserve"> para gobierno del estado, cuando pudo haber construido vivienda y rentabilizar más por ejemplo?   </t>
    </r>
  </si>
  <si>
    <r>
      <t>13.</t>
    </r>
    <r>
      <rPr>
        <sz val="11"/>
        <color rgb="FF000000"/>
        <rFont val="Arial"/>
        <family val="2"/>
      </rPr>
      <t xml:space="preserve">¿El monto de la renta qué es lo que incluye como obligación del IPEJAL? – Las reparaciones menores, gastos futuros de la administración, por ejemplo pudiesen reducir de manera importante el ingreso para el IPEJAL, respecto a la renta de 2.6 mdp. </t>
    </r>
  </si>
  <si>
    <r>
      <t>14.</t>
    </r>
    <r>
      <rPr>
        <sz val="11"/>
        <color rgb="FF000000"/>
        <rFont val="Arial"/>
        <family val="2"/>
      </rPr>
      <t>¿Los seguros de responsabilidad corren a cargo de quién?</t>
    </r>
  </si>
  <si>
    <r>
      <t>1.</t>
    </r>
    <r>
      <rPr>
        <sz val="11"/>
        <color rgb="FF000000"/>
        <rFont val="Arial"/>
        <family val="2"/>
      </rPr>
      <t>La rentabilidad en los predios aledaños no los aprovechará el proyecto del IPEJAL</t>
    </r>
  </si>
  <si>
    <r>
      <t>2.</t>
    </r>
    <r>
      <rPr>
        <sz val="11"/>
        <color rgb="FF000000"/>
        <rFont val="Arial"/>
        <family val="2"/>
      </rPr>
      <t>No se explica el cambio en el valor del terreno desde 215 mdp (valor del inmueble según avalúo de agosto de 2021) contra los 95.4 mdp que se prevé sea el valor del terreno que se aporta para este proyecto. Habría una pérdida para el IPEJAL.</t>
    </r>
  </si>
  <si>
    <r>
      <t>3.</t>
    </r>
    <r>
      <rPr>
        <sz val="11"/>
        <color rgb="FF000000"/>
        <rFont val="Arial"/>
        <family val="2"/>
      </rPr>
      <t xml:space="preserve">Comparado con otro tipo de inversiones o proyectos más rentables al día de hoy para el IPEJAL, este proyecto tiene una menor rentabilidad </t>
    </r>
  </si>
  <si>
    <r>
      <t>4.</t>
    </r>
    <r>
      <rPr>
        <sz val="11"/>
        <color rgb="FF000000"/>
        <rFont val="Arial"/>
        <family val="2"/>
      </rPr>
      <t>El monto de la renta es muy bajo de cara al objetivo de rentabilidad para un proyecto inmobiliario. En este sentido, el proyecto da muy baja rentabilidad comparado con el mercado -391.1 mdp de inversión, y con rentas de 2.6 mdp mensuales al año son 31.8 mdp, menos del 8.2%-</t>
    </r>
  </si>
  <si>
    <r>
      <t>5.</t>
    </r>
    <r>
      <rPr>
        <sz val="11"/>
        <color rgb="FF000000"/>
        <rFont val="Arial"/>
        <family val="2"/>
      </rPr>
      <t xml:space="preserve">Lo ideal hubiera sido un contrato integral tipo PPS para el IPEJAL bien elaborado antes de votar y tener un proyecto integral que dé rentabilidad al fondo Ipejal, por ejemplo con un Proyecto integral con zona comercial aledaña y de vivienda. </t>
    </r>
  </si>
  <si>
    <r>
      <t>6.</t>
    </r>
    <r>
      <rPr>
        <sz val="11"/>
        <color rgb="FF000000"/>
        <rFont val="Arial"/>
        <family val="2"/>
      </rPr>
      <t>Financieramente el proyecto tendría que mostrar mejores números para ayudar al fondo en el futuro.</t>
    </r>
  </si>
  <si>
    <t>Rentabilidad (Inversión / Ingresos)</t>
  </si>
  <si>
    <t>Contrato de Arrendamiento (Monto de renta)</t>
  </si>
  <si>
    <t>Administración y Licitaciones del Proyecto</t>
  </si>
  <si>
    <t>Administración y Licitaciones del Proyecto / Rentabilidad (Inversión / Ingresos)</t>
  </si>
  <si>
    <t>Observaciones FESIJAL</t>
  </si>
  <si>
    <t>Los costos paramétricos son un  valor preliminar que se asignan a una partida de obra en metros cuadrados, los cuales se multiplican por el área de construcción de un proyecto para determinar su costo aproximado. Estos valores se obtienen al promediar los costos de construcción de edificaciones similares</t>
  </si>
  <si>
    <t>Rentabilidad (Inversión / Ingresos)/ Análisis de Riesgo / Cálculo de los Flujos Anuales</t>
  </si>
  <si>
    <t>Valor del Terreno / Análisis de Riesgo / Cálculo de los Flujos Anuales</t>
  </si>
  <si>
    <t>Rentabilidad (Inversión / Ingresos) / Costeo Paramétrico de la Construcción</t>
  </si>
  <si>
    <t>4/ Rentabilidad del proyecto (Inversión/ Ingresos)</t>
  </si>
  <si>
    <t>5/ Especificar de donde obtuvieron el valor del 3% real</t>
  </si>
  <si>
    <t>6/ Administración y Licitaciones del Proyecto</t>
  </si>
  <si>
    <t>7/ Contrato de arrendamiento (Aspecto jurídico)</t>
  </si>
  <si>
    <t>8/ Seguros del proyecto (obra)</t>
  </si>
  <si>
    <t>Rentabilidad (Inversión / Ingresos) / Contrato de Arrendamiento (Monto de renta) / Modificación en planteamiento del proyecto / Análisis de Riesgo / Cálculo de los Flujos Anuales</t>
  </si>
  <si>
    <t>Rentabilidad (Inversión / Ingresos) / Análisis de Riesgo / Cálculo de los Flujos Anuales</t>
  </si>
  <si>
    <t>Administración y Licitaciones del Proyecto / Costeo Paramétrico de la Construcción</t>
  </si>
  <si>
    <t>Concepto</t>
  </si>
  <si>
    <t>Observaciones FSESEJ</t>
  </si>
  <si>
    <t>9/ Expectativas y proyecciones de la obra después de los 20 años</t>
  </si>
  <si>
    <t>10/ Proyecto de desarrollo económico y social de la zona</t>
  </si>
  <si>
    <t>Rentabilidad (Inversión / Ingresos) / Valor del Terreno</t>
  </si>
  <si>
    <t>Valor del Terreno / Análisis de Riesgo / Cálculo de los Flujos Anuales / Plusvalía de la zona</t>
  </si>
  <si>
    <t>11/ Estudio de Factibilidad del proyecto</t>
  </si>
  <si>
    <t>Viabilidad del proyecto desde los aspectos técnicos, económicos, administrativos, legales y medioambientales</t>
  </si>
  <si>
    <t>12/ Estudio de impacto ambiental</t>
  </si>
  <si>
    <t>13/ Diseño de las instalaciones del proyecto y costos de las mismas</t>
  </si>
  <si>
    <t>Entre las instalaciones típicas están: las eléctricas, las de gas, las de agua potable y las de alcantarillado y muchas otras (tales como: alarma, climatización, red computacional, red de incendio, etc.)</t>
  </si>
  <si>
    <t>14/ Construcción y Mantenimiento del Proyecto</t>
  </si>
  <si>
    <t>Procesos y étapas de la construcción del proyecto y cómo se va a llevar a cabo la conservación del mismo</t>
  </si>
  <si>
    <t>15/ Valor Terreno</t>
  </si>
  <si>
    <t>Valor total del inmueble (sin incluir construcciones): $215,475,200.00 (Datos del avalúo) / Terreno sin construir: $ 95,744,990.00 (Datos de modelo financiero (Inversión IPEJAL)</t>
  </si>
  <si>
    <t>16/ Revisar renta mensual de acuerdo a la plusvalía de la zona</t>
  </si>
  <si>
    <t>Renta mensual 1er. Año más IVA: $ 2,651,972.37</t>
  </si>
  <si>
    <t>17/ Dónde se ubicarían las oficinas del Tribunal de Arbitraje y Escalafón (TAE) y el Centro de Conciliación Laboral?</t>
  </si>
  <si>
    <t>Proyecto:</t>
  </si>
  <si>
    <t>Centro de Conciliación Laboral del Estado de Jalisco</t>
  </si>
  <si>
    <t>OPD del Ejecutivo</t>
  </si>
  <si>
    <t>Personalidad jurídica y patrimonio propio, dotado de autonomía técnica, operativa, presupuestaria, de decisión y de gestión</t>
  </si>
  <si>
    <t>Fecha de aprobación Consejo Directivo IPEJAL:</t>
  </si>
  <si>
    <t>Valor total del inmueble (sin incluir construcciones): Datos de avalúo (Agosto 2021)</t>
  </si>
  <si>
    <t>Terreno / Datos de modelo financiero (Inversión IPEJAL)</t>
  </si>
  <si>
    <t>Terreno (M2 Terreno)</t>
  </si>
  <si>
    <t>Construcción s/estacionamiento (M2 Construcción)</t>
  </si>
  <si>
    <t>Equipamiento: (Exclusivo)</t>
  </si>
  <si>
    <t>3,600 M2</t>
  </si>
  <si>
    <t>4,200 M2</t>
  </si>
  <si>
    <t>Total</t>
  </si>
  <si>
    <t>7,800 M2</t>
  </si>
  <si>
    <t>STyPS  (46% del área)</t>
  </si>
  <si>
    <t>Poder Judicial  (54% del área)</t>
  </si>
  <si>
    <t>Construcción c/ estacionamiento: (Inversión Flujo IPEJAL)</t>
  </si>
  <si>
    <t>Adicionales (Hidráulica / Eléctrica) (Inversión Flujo IPEJAL)</t>
  </si>
  <si>
    <t>Equipamiento: (Inversión Flujo IPEJAL)</t>
  </si>
  <si>
    <t>Contrato de Arrendamiento: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</si>
</sst>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9" x14ac:knownFonts="1">
    <font>
      <sz val="11"/>
      <color theme="1"/>
      <name val="Calibri"/>
      <family val="2"/>
      <scheme val="minor"/>
    </font>
    <font>
      <sz val="11"/>
      <color theme="1"/>
      <name val="Arial"/>
      <family val="2"/>
    </font>
    <font>
      <b/>
      <sz val="11"/>
      <color theme="1"/>
      <name val="Arial"/>
      <family val="2"/>
    </font>
    <font>
      <sz val="11"/>
      <color rgb="FF000000"/>
      <name val="Arial"/>
      <family val="2"/>
    </font>
    <font>
      <i/>
      <sz val="11"/>
      <color rgb="FF000000"/>
      <name val="Arial"/>
      <family val="2"/>
    </font>
    <font>
      <sz val="11"/>
      <color rgb="FF2B2B2B"/>
      <name val="Roboto"/>
    </font>
    <font>
      <sz val="11"/>
      <name val="Arial"/>
      <family val="2"/>
    </font>
    <font>
      <sz val="11"/>
      <color theme="1"/>
      <name val="Calibri"/>
      <family val="2"/>
      <scheme val="minor"/>
    </font>
    <font>
      <sz val="12"/>
      <color theme="1"/>
      <name val="Arial"/>
      <family val="2"/>
    </font>
  </fonts>
  <fills count="3">
    <fill>
      <patternFill patternType="none"/>
    </fill>
    <fill>
      <patternFill patternType="gray125"/>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9" fontId="7" fillId="0" borderId="0" applyFont="0" applyFill="0" applyBorder="0" applyAlignment="0" applyProtection="0"/>
  </cellStyleXfs>
  <cellXfs count="68">
    <xf numFmtId="0" fontId="0" fillId="0" borderId="0" xfId="0"/>
    <xf numFmtId="0" fontId="1" fillId="0" borderId="0" xfId="0" applyFont="1"/>
    <xf numFmtId="164" fontId="1" fillId="0" borderId="0" xfId="0" applyNumberFormat="1" applyFont="1"/>
    <xf numFmtId="0" fontId="2" fillId="0" borderId="0" xfId="0" applyFont="1"/>
    <xf numFmtId="0" fontId="1" fillId="0" borderId="1" xfId="0" applyFont="1" applyBorder="1"/>
    <xf numFmtId="164" fontId="1" fillId="0" borderId="1" xfId="0" applyNumberFormat="1" applyFont="1" applyBorder="1"/>
    <xf numFmtId="0" fontId="2" fillId="0" borderId="1" xfId="0" applyFont="1" applyBorder="1"/>
    <xf numFmtId="0" fontId="2" fillId="0" borderId="2" xfId="0" applyFont="1" applyBorder="1"/>
    <xf numFmtId="0" fontId="1" fillId="0" borderId="2" xfId="0" applyFont="1" applyBorder="1"/>
    <xf numFmtId="15" fontId="1" fillId="0" borderId="1" xfId="0" applyNumberFormat="1" applyFont="1" applyBorder="1" applyAlignment="1">
      <alignment horizontal="right"/>
    </xf>
    <xf numFmtId="0" fontId="1" fillId="0" borderId="0" xfId="0" applyFont="1" applyAlignment="1">
      <alignment horizontal="right"/>
    </xf>
    <xf numFmtId="0" fontId="1" fillId="0" borderId="1" xfId="0" applyFont="1" applyBorder="1" applyAlignment="1">
      <alignment horizontal="right"/>
    </xf>
    <xf numFmtId="164" fontId="1" fillId="0" borderId="1" xfId="0" applyNumberFormat="1" applyFont="1" applyBorder="1" applyAlignment="1">
      <alignment horizontal="right"/>
    </xf>
    <xf numFmtId="14" fontId="1" fillId="0" borderId="1" xfId="0" applyNumberFormat="1" applyFont="1" applyBorder="1" applyAlignment="1">
      <alignment horizontal="right"/>
    </xf>
    <xf numFmtId="0" fontId="2" fillId="0" borderId="1" xfId="0" applyFont="1" applyBorder="1" applyAlignment="1">
      <alignment vertical="center"/>
    </xf>
    <xf numFmtId="0" fontId="1" fillId="0" borderId="1" xfId="0" applyFont="1" applyBorder="1" applyAlignment="1">
      <alignment horizontal="right" vertical="center" wrapText="1"/>
    </xf>
    <xf numFmtId="3" fontId="1" fillId="0" borderId="1" xfId="0" applyNumberFormat="1" applyFont="1" applyBorder="1" applyAlignment="1">
      <alignment horizontal="right"/>
    </xf>
    <xf numFmtId="17" fontId="1" fillId="0" borderId="1" xfId="0" applyNumberFormat="1" applyFont="1" applyBorder="1" applyAlignment="1">
      <alignment horizontal="right"/>
    </xf>
    <xf numFmtId="10" fontId="1" fillId="0" borderId="1" xfId="0" applyNumberFormat="1" applyFont="1" applyBorder="1"/>
    <xf numFmtId="0" fontId="2" fillId="2" borderId="1" xfId="0" applyFont="1" applyFill="1" applyBorder="1"/>
    <xf numFmtId="164" fontId="2" fillId="2" borderId="1" xfId="0" applyNumberFormat="1" applyFont="1" applyFill="1" applyBorder="1"/>
    <xf numFmtId="0" fontId="1" fillId="0" borderId="4" xfId="0" applyFont="1" applyBorder="1"/>
    <xf numFmtId="0" fontId="1" fillId="0" borderId="5" xfId="0" applyFont="1" applyBorder="1"/>
    <xf numFmtId="0" fontId="1" fillId="0" borderId="6" xfId="0" applyFont="1" applyBorder="1"/>
    <xf numFmtId="0" fontId="1" fillId="0" borderId="7" xfId="0" applyFont="1" applyBorder="1"/>
    <xf numFmtId="0" fontId="1" fillId="0" borderId="8" xfId="0" applyFont="1" applyBorder="1"/>
    <xf numFmtId="10" fontId="1" fillId="0" borderId="1" xfId="0" applyNumberFormat="1" applyFont="1" applyBorder="1" applyAlignment="1">
      <alignment horizontal="right"/>
    </xf>
    <xf numFmtId="10" fontId="1" fillId="0" borderId="3" xfId="0" applyNumberFormat="1" applyFont="1" applyBorder="1" applyAlignment="1">
      <alignment horizontal="right"/>
    </xf>
    <xf numFmtId="0" fontId="1" fillId="0" borderId="0" xfId="0" applyFont="1" applyAlignment="1">
      <alignment horizontal="left" wrapText="1"/>
    </xf>
    <xf numFmtId="0" fontId="2" fillId="0" borderId="1" xfId="0" applyFont="1" applyBorder="1" applyAlignment="1">
      <alignment wrapText="1"/>
    </xf>
    <xf numFmtId="0" fontId="1" fillId="0" borderId="0" xfId="0" applyFont="1" applyAlignment="1">
      <alignment wrapText="1"/>
    </xf>
    <xf numFmtId="0" fontId="2" fillId="0" borderId="0" xfId="0" applyFont="1" applyAlignment="1">
      <alignment wrapText="1"/>
    </xf>
    <xf numFmtId="0" fontId="1" fillId="0" borderId="0" xfId="0" applyFont="1" applyAlignment="1">
      <alignment horizontal="left"/>
    </xf>
    <xf numFmtId="0" fontId="1" fillId="0" borderId="1" xfId="0" applyFont="1" applyBorder="1" applyAlignment="1">
      <alignment horizontal="left" vertical="center" wrapText="1" readingOrder="1"/>
    </xf>
    <xf numFmtId="0" fontId="3" fillId="0" borderId="1" xfId="0" applyFont="1" applyBorder="1" applyAlignment="1">
      <alignment horizontal="left" vertical="center" wrapText="1" readingOrder="1"/>
    </xf>
    <xf numFmtId="0" fontId="1" fillId="0" borderId="1" xfId="0" applyFont="1" applyBorder="1" applyAlignment="1">
      <alignment horizontal="center" vertical="center" wrapText="1"/>
    </xf>
    <xf numFmtId="0" fontId="2" fillId="2" borderId="1" xfId="0" applyFont="1" applyFill="1" applyBorder="1" applyAlignment="1">
      <alignment horizontal="center" wrapText="1"/>
    </xf>
    <xf numFmtId="0" fontId="1" fillId="0" borderId="0" xfId="0" applyFont="1" applyAlignment="1">
      <alignment horizontal="left" wrapText="1"/>
    </xf>
    <xf numFmtId="0" fontId="2" fillId="0" borderId="0" xfId="0" applyFont="1" applyAlignment="1"/>
    <xf numFmtId="0" fontId="1" fillId="0" borderId="0" xfId="0" applyFont="1" applyAlignment="1"/>
    <xf numFmtId="0" fontId="1" fillId="0" borderId="0" xfId="0" applyFont="1" applyBorder="1"/>
    <xf numFmtId="0" fontId="0" fillId="0" borderId="0" xfId="0" applyBorder="1"/>
    <xf numFmtId="0" fontId="1" fillId="0" borderId="1" xfId="0" applyFont="1" applyBorder="1" applyAlignment="1"/>
    <xf numFmtId="0" fontId="1" fillId="0" borderId="1" xfId="0" applyFont="1" applyBorder="1" applyAlignment="1">
      <alignment wrapText="1"/>
    </xf>
    <xf numFmtId="0" fontId="1" fillId="0" borderId="1" xfId="0" applyFont="1" applyBorder="1" applyAlignment="1">
      <alignment horizontal="left"/>
    </xf>
    <xf numFmtId="0" fontId="1" fillId="0" borderId="1" xfId="0" applyFont="1" applyFill="1" applyBorder="1" applyAlignment="1">
      <alignment wrapText="1"/>
    </xf>
    <xf numFmtId="0" fontId="1" fillId="0" borderId="1" xfId="0" applyFont="1" applyFill="1" applyBorder="1" applyAlignment="1">
      <alignment vertical="center"/>
    </xf>
    <xf numFmtId="0" fontId="1" fillId="0" borderId="1" xfId="0" applyFont="1"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164" fontId="1" fillId="0" borderId="0" xfId="0" applyNumberFormat="1" applyFont="1" applyBorder="1" applyAlignment="1">
      <alignment horizontal="right"/>
    </xf>
    <xf numFmtId="0" fontId="6" fillId="0" borderId="1" xfId="0" applyFont="1" applyBorder="1" applyAlignment="1">
      <alignment horizontal="center" vertical="center" wrapText="1"/>
    </xf>
    <xf numFmtId="0" fontId="8" fillId="0" borderId="1" xfId="0" applyFont="1" applyBorder="1" applyAlignment="1">
      <alignment wrapText="1"/>
    </xf>
    <xf numFmtId="15" fontId="1" fillId="0" borderId="1" xfId="0" applyNumberFormat="1" applyFont="1" applyBorder="1"/>
    <xf numFmtId="164" fontId="2" fillId="0" borderId="1" xfId="0" applyNumberFormat="1" applyFont="1" applyBorder="1"/>
    <xf numFmtId="10" fontId="2" fillId="0" borderId="1" xfId="0" applyNumberFormat="1" applyFont="1" applyBorder="1"/>
    <xf numFmtId="0" fontId="2" fillId="0" borderId="1" xfId="0" applyFont="1" applyBorder="1" applyAlignment="1">
      <alignment horizontal="right"/>
    </xf>
    <xf numFmtId="9" fontId="1" fillId="0" borderId="0" xfId="1" applyFont="1"/>
    <xf numFmtId="0" fontId="2" fillId="0" borderId="1" xfId="0" applyFont="1" applyBorder="1" applyAlignment="1">
      <alignment horizontal="left" vertical="center"/>
    </xf>
    <xf numFmtId="0" fontId="2" fillId="0" borderId="3" xfId="0" applyFont="1" applyBorder="1" applyAlignment="1">
      <alignment horizontal="left" vertical="center" wrapText="1"/>
    </xf>
    <xf numFmtId="0" fontId="2" fillId="0" borderId="9" xfId="0" applyFont="1" applyBorder="1" applyAlignment="1">
      <alignment horizontal="left" vertical="center" wrapText="1"/>
    </xf>
    <xf numFmtId="0" fontId="2" fillId="0" borderId="3" xfId="0" applyFont="1" applyBorder="1" applyAlignment="1">
      <alignment vertical="center" wrapText="1"/>
    </xf>
    <xf numFmtId="0" fontId="2" fillId="0" borderId="9" xfId="0" applyFont="1" applyBorder="1" applyAlignment="1">
      <alignment vertical="center" wrapText="1"/>
    </xf>
    <xf numFmtId="0" fontId="2" fillId="0" borderId="3" xfId="0" applyFont="1" applyBorder="1" applyAlignment="1">
      <alignment horizontal="center" vertical="center" wrapText="1"/>
    </xf>
    <xf numFmtId="0" fontId="2" fillId="0" borderId="9" xfId="0" applyFont="1" applyBorder="1" applyAlignment="1">
      <alignment horizontal="center" vertical="center" wrapText="1"/>
    </xf>
    <xf numFmtId="0" fontId="1" fillId="0" borderId="1" xfId="0" applyFont="1" applyBorder="1" applyAlignment="1">
      <alignment horizontal="left" wrapText="1"/>
    </xf>
    <xf numFmtId="0" fontId="1" fillId="0" borderId="0" xfId="0" applyFont="1" applyAlignment="1">
      <alignment horizontal="left" wrapText="1"/>
    </xf>
    <xf numFmtId="0" fontId="5" fillId="0" borderId="0" xfId="0" applyFont="1" applyAlignment="1">
      <alignment horizontal="left"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482227</xdr:colOff>
      <xdr:row>27</xdr:row>
      <xdr:rowOff>5038</xdr:rowOff>
    </xdr:from>
    <xdr:to>
      <xdr:col>4</xdr:col>
      <xdr:colOff>590548</xdr:colOff>
      <xdr:row>32</xdr:row>
      <xdr:rowOff>133350</xdr:rowOff>
    </xdr:to>
    <xdr:pic>
      <xdr:nvPicPr>
        <xdr:cNvPr id="2" name="Imagen 1" descr="Valor Presente Neto - VPN | Finanzas en Linea">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682627" y="5662888"/>
          <a:ext cx="1841871" cy="104271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51"/>
  <sheetViews>
    <sheetView tabSelected="1" view="pageBreakPreview" zoomScaleNormal="100" zoomScaleSheetLayoutView="100" workbookViewId="0">
      <selection activeCell="D18" sqref="D18"/>
    </sheetView>
  </sheetViews>
  <sheetFormatPr baseColWidth="10" defaultColWidth="11.5" defaultRowHeight="14" x14ac:dyDescent="0.15"/>
  <cols>
    <col min="1" max="1" width="45.33203125" style="1" customWidth="1"/>
    <col min="2" max="2" width="41.6640625" style="1" customWidth="1"/>
    <col min="3" max="3" width="11.5" style="1"/>
    <col min="4" max="4" width="16.5" style="1" bestFit="1" customWidth="1"/>
    <col min="5" max="5" width="20.5" style="1" bestFit="1" customWidth="1"/>
    <col min="6" max="16384" width="11.5" style="1"/>
  </cols>
  <sheetData>
    <row r="2" spans="1:4" x14ac:dyDescent="0.15">
      <c r="A2" s="19" t="s">
        <v>175</v>
      </c>
      <c r="B2" s="19" t="s">
        <v>1</v>
      </c>
    </row>
    <row r="4" spans="1:4" ht="15" x14ac:dyDescent="0.15">
      <c r="A4" s="29" t="s">
        <v>179</v>
      </c>
      <c r="B4" s="53">
        <v>44580</v>
      </c>
    </row>
    <row r="5" spans="1:4" x14ac:dyDescent="0.15">
      <c r="A5" s="6" t="s">
        <v>13</v>
      </c>
      <c r="B5" s="11" t="s">
        <v>14</v>
      </c>
    </row>
    <row r="6" spans="1:4" x14ac:dyDescent="0.15">
      <c r="A6" s="6" t="s">
        <v>15</v>
      </c>
      <c r="B6" s="11" t="s">
        <v>16</v>
      </c>
    </row>
    <row r="7" spans="1:4" x14ac:dyDescent="0.15">
      <c r="A7" s="4"/>
      <c r="B7" s="11" t="s">
        <v>17</v>
      </c>
    </row>
    <row r="8" spans="1:4" ht="30" x14ac:dyDescent="0.15">
      <c r="A8" s="29" t="s">
        <v>180</v>
      </c>
      <c r="B8" s="12">
        <v>215475200</v>
      </c>
    </row>
    <row r="10" spans="1:4" ht="30" x14ac:dyDescent="0.15">
      <c r="A10" s="29" t="s">
        <v>181</v>
      </c>
      <c r="B10" s="5">
        <v>95744990</v>
      </c>
    </row>
    <row r="12" spans="1:4" x14ac:dyDescent="0.15">
      <c r="A12" s="19" t="s">
        <v>69</v>
      </c>
      <c r="B12" s="20">
        <f>B34</f>
        <v>391103490</v>
      </c>
    </row>
    <row r="13" spans="1:4" x14ac:dyDescent="0.15">
      <c r="A13" s="6" t="s">
        <v>70</v>
      </c>
      <c r="B13" s="54">
        <v>295358500</v>
      </c>
    </row>
    <row r="14" spans="1:4" x14ac:dyDescent="0.15">
      <c r="A14" s="19" t="s">
        <v>71</v>
      </c>
      <c r="B14" s="20">
        <v>95744990</v>
      </c>
      <c r="D14" s="2"/>
    </row>
    <row r="15" spans="1:4" x14ac:dyDescent="0.15">
      <c r="A15" s="6" t="s">
        <v>98</v>
      </c>
      <c r="B15" s="55">
        <v>0.16739999999999999</v>
      </c>
    </row>
    <row r="16" spans="1:4" x14ac:dyDescent="0.15">
      <c r="A16" s="6" t="s">
        <v>99</v>
      </c>
      <c r="B16" s="56" t="s">
        <v>56</v>
      </c>
    </row>
    <row r="17" spans="1:5" x14ac:dyDescent="0.15">
      <c r="A17" s="4" t="s">
        <v>45</v>
      </c>
      <c r="B17" s="11" t="s">
        <v>46</v>
      </c>
    </row>
    <row r="18" spans="1:5" x14ac:dyDescent="0.15">
      <c r="A18" s="4" t="s">
        <v>47</v>
      </c>
      <c r="B18" s="12">
        <v>2651972.37</v>
      </c>
    </row>
    <row r="19" spans="1:5" x14ac:dyDescent="0.15">
      <c r="A19" s="4" t="s">
        <v>48</v>
      </c>
      <c r="B19" s="11">
        <v>7800</v>
      </c>
    </row>
    <row r="20" spans="1:5" x14ac:dyDescent="0.15">
      <c r="A20" s="4" t="s">
        <v>49</v>
      </c>
      <c r="B20" s="11">
        <v>340</v>
      </c>
    </row>
    <row r="21" spans="1:5" x14ac:dyDescent="0.15">
      <c r="A21" s="4" t="s">
        <v>50</v>
      </c>
      <c r="B21" s="11" t="s">
        <v>51</v>
      </c>
    </row>
    <row r="22" spans="1:5" x14ac:dyDescent="0.15">
      <c r="D22" s="2"/>
    </row>
    <row r="23" spans="1:5" x14ac:dyDescent="0.15">
      <c r="A23" s="4" t="s">
        <v>189</v>
      </c>
      <c r="B23" s="11" t="s">
        <v>185</v>
      </c>
    </row>
    <row r="24" spans="1:5" x14ac:dyDescent="0.15">
      <c r="A24" s="4" t="s">
        <v>190</v>
      </c>
      <c r="B24" s="11" t="s">
        <v>186</v>
      </c>
      <c r="D24" s="2"/>
    </row>
    <row r="25" spans="1:5" x14ac:dyDescent="0.15">
      <c r="A25" s="6" t="s">
        <v>187</v>
      </c>
      <c r="B25" s="56" t="s">
        <v>188</v>
      </c>
    </row>
    <row r="26" spans="1:5" ht="15" x14ac:dyDescent="0.2">
      <c r="C26"/>
      <c r="E26" s="2"/>
    </row>
    <row r="27" spans="1:5" ht="33" customHeight="1" x14ac:dyDescent="0.2">
      <c r="A27" s="58" t="s">
        <v>52</v>
      </c>
      <c r="B27" s="43" t="s">
        <v>53</v>
      </c>
      <c r="C27"/>
      <c r="E27" s="2"/>
    </row>
    <row r="28" spans="1:5" ht="15" x14ac:dyDescent="0.2">
      <c r="C28"/>
      <c r="E28" s="2"/>
    </row>
    <row r="29" spans="1:5" ht="15" x14ac:dyDescent="0.2">
      <c r="A29" s="3" t="s">
        <v>57</v>
      </c>
      <c r="C29"/>
    </row>
    <row r="30" spans="1:5" ht="15" x14ac:dyDescent="0.2">
      <c r="A30" s="4" t="s">
        <v>58</v>
      </c>
      <c r="B30" s="5">
        <v>95744990</v>
      </c>
      <c r="C30"/>
      <c r="D30" s="2"/>
    </row>
    <row r="31" spans="1:5" ht="31" x14ac:dyDescent="0.2">
      <c r="A31" s="43" t="s">
        <v>191</v>
      </c>
      <c r="B31" s="5">
        <v>284750000</v>
      </c>
      <c r="C31"/>
    </row>
    <row r="32" spans="1:5" ht="31" x14ac:dyDescent="0.2">
      <c r="A32" s="43" t="s">
        <v>192</v>
      </c>
      <c r="B32" s="5">
        <v>7500000</v>
      </c>
      <c r="C32"/>
    </row>
    <row r="33" spans="1:3" x14ac:dyDescent="0.15">
      <c r="A33" s="4" t="s">
        <v>193</v>
      </c>
      <c r="B33" s="5">
        <v>3108500</v>
      </c>
    </row>
    <row r="34" spans="1:3" x14ac:dyDescent="0.15">
      <c r="A34" s="19" t="s">
        <v>62</v>
      </c>
      <c r="B34" s="20">
        <f>SUM(B30:B33)</f>
        <v>391103490</v>
      </c>
    </row>
    <row r="36" spans="1:3" x14ac:dyDescent="0.15">
      <c r="A36" s="3" t="s">
        <v>63</v>
      </c>
      <c r="C36" s="57"/>
    </row>
    <row r="37" spans="1:3" x14ac:dyDescent="0.15">
      <c r="A37" s="4" t="s">
        <v>182</v>
      </c>
      <c r="B37" s="5">
        <v>18240910.760000002</v>
      </c>
      <c r="C37" s="57"/>
    </row>
    <row r="38" spans="1:3" ht="15" x14ac:dyDescent="0.15">
      <c r="A38" s="43" t="s">
        <v>183</v>
      </c>
      <c r="B38" s="5">
        <v>253460214.44999999</v>
      </c>
    </row>
    <row r="39" spans="1:3" x14ac:dyDescent="0.15">
      <c r="A39" s="4" t="s">
        <v>67</v>
      </c>
      <c r="B39" s="5"/>
    </row>
    <row r="40" spans="1:3" x14ac:dyDescent="0.15">
      <c r="A40" s="4" t="s">
        <v>184</v>
      </c>
      <c r="B40" s="5">
        <v>3108500</v>
      </c>
    </row>
    <row r="41" spans="1:3" x14ac:dyDescent="0.15">
      <c r="A41" s="19" t="s">
        <v>62</v>
      </c>
      <c r="B41" s="20">
        <f>SUM(B37:B40)</f>
        <v>274809625.20999998</v>
      </c>
    </row>
    <row r="43" spans="1:3" ht="45" x14ac:dyDescent="0.15">
      <c r="A43" s="14" t="s">
        <v>18</v>
      </c>
      <c r="B43" s="15" t="s">
        <v>19</v>
      </c>
    </row>
    <row r="45" spans="1:3" x14ac:dyDescent="0.15">
      <c r="A45" s="59" t="s">
        <v>41</v>
      </c>
      <c r="B45" s="4" t="s">
        <v>39</v>
      </c>
    </row>
    <row r="46" spans="1:3" x14ac:dyDescent="0.15">
      <c r="A46" s="60"/>
      <c r="B46" s="4" t="s">
        <v>40</v>
      </c>
    </row>
    <row r="47" spans="1:3" x14ac:dyDescent="0.15">
      <c r="A47" s="6" t="s">
        <v>83</v>
      </c>
      <c r="B47" s="4" t="s">
        <v>77</v>
      </c>
    </row>
    <row r="49" spans="1:7" ht="58.5" customHeight="1" x14ac:dyDescent="0.15">
      <c r="A49" s="61" t="s">
        <v>194</v>
      </c>
      <c r="B49" s="43" t="s">
        <v>94</v>
      </c>
      <c r="C49" s="39"/>
      <c r="D49" s="39"/>
      <c r="E49" s="39"/>
      <c r="F49" s="39"/>
      <c r="G49" s="39"/>
    </row>
    <row r="50" spans="1:7" ht="60" x14ac:dyDescent="0.15">
      <c r="A50" s="62"/>
      <c r="B50" s="43" t="s">
        <v>95</v>
      </c>
    </row>
    <row r="51" spans="1:7" ht="14.25" customHeight="1" x14ac:dyDescent="0.15">
      <c r="B51" s="30"/>
      <c r="C51" s="30"/>
      <c r="D51" s="30"/>
      <c r="E51" s="30"/>
      <c r="F51" s="30"/>
      <c r="G51" s="30"/>
    </row>
  </sheetData>
  <mergeCells count="2">
    <mergeCell ref="A45:A46"/>
    <mergeCell ref="A49:A50"/>
  </mergeCells>
  <printOptions horizontalCentered="1"/>
  <pageMargins left="0.23622047244094491" right="0.23622047244094491" top="0.74803149606299213" bottom="0.74803149606299213" header="0.31496062992125984" footer="0.31496062992125984"/>
  <pageSetup scale="7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23"/>
  <sheetViews>
    <sheetView view="pageBreakPreview" zoomScale="60" zoomScaleNormal="100" workbookViewId="0">
      <selection activeCell="A20" sqref="A20:B20"/>
    </sheetView>
  </sheetViews>
  <sheetFormatPr baseColWidth="10" defaultColWidth="11.5" defaultRowHeight="14" x14ac:dyDescent="0.15"/>
  <cols>
    <col min="1" max="1" width="39.5" style="1" customWidth="1"/>
    <col min="2" max="2" width="46.5" style="1" customWidth="1"/>
    <col min="3" max="16384" width="11.5" style="1"/>
  </cols>
  <sheetData>
    <row r="2" spans="1:2" x14ac:dyDescent="0.15">
      <c r="A2" s="3" t="s">
        <v>0</v>
      </c>
    </row>
    <row r="3" spans="1:2" x14ac:dyDescent="0.15">
      <c r="A3" s="7" t="s">
        <v>1</v>
      </c>
      <c r="B3" s="8"/>
    </row>
    <row r="4" spans="1:2" x14ac:dyDescent="0.15">
      <c r="A4" s="3"/>
    </row>
    <row r="5" spans="1:2" x14ac:dyDescent="0.15">
      <c r="A5" s="3" t="s">
        <v>12</v>
      </c>
    </row>
    <row r="6" spans="1:2" x14ac:dyDescent="0.15">
      <c r="A6" s="6" t="s">
        <v>11</v>
      </c>
      <c r="B6" s="9">
        <v>44580</v>
      </c>
    </row>
    <row r="7" spans="1:2" x14ac:dyDescent="0.15">
      <c r="B7" s="10"/>
    </row>
    <row r="8" spans="1:2" x14ac:dyDescent="0.15">
      <c r="A8" s="6" t="s">
        <v>2</v>
      </c>
      <c r="B8" s="11" t="s">
        <v>3</v>
      </c>
    </row>
    <row r="9" spans="1:2" x14ac:dyDescent="0.15">
      <c r="A9" s="6" t="s">
        <v>4</v>
      </c>
      <c r="B9" s="16">
        <v>8912</v>
      </c>
    </row>
    <row r="10" spans="1:2" x14ac:dyDescent="0.15">
      <c r="A10" s="6" t="s">
        <v>5</v>
      </c>
      <c r="B10" s="9">
        <v>43983</v>
      </c>
    </row>
    <row r="11" spans="1:2" x14ac:dyDescent="0.15">
      <c r="A11" s="6" t="s">
        <v>6</v>
      </c>
      <c r="B11" s="11" t="s">
        <v>7</v>
      </c>
    </row>
    <row r="12" spans="1:2" x14ac:dyDescent="0.15">
      <c r="A12" s="6" t="s">
        <v>8</v>
      </c>
      <c r="B12" s="12">
        <v>160095847.59999999</v>
      </c>
    </row>
    <row r="13" spans="1:2" x14ac:dyDescent="0.15">
      <c r="A13" s="6" t="s">
        <v>9</v>
      </c>
      <c r="B13" s="9">
        <v>43948</v>
      </c>
    </row>
    <row r="14" spans="1:2" x14ac:dyDescent="0.15">
      <c r="A14" s="6" t="s">
        <v>10</v>
      </c>
      <c r="B14" s="9">
        <v>43894</v>
      </c>
    </row>
    <row r="15" spans="1:2" x14ac:dyDescent="0.15">
      <c r="A15" s="6" t="s">
        <v>11</v>
      </c>
      <c r="B15" s="13">
        <v>43887</v>
      </c>
    </row>
    <row r="16" spans="1:2" x14ac:dyDescent="0.15">
      <c r="A16" s="6" t="s">
        <v>13</v>
      </c>
      <c r="B16" s="11" t="s">
        <v>14</v>
      </c>
    </row>
    <row r="17" spans="1:2" x14ac:dyDescent="0.15">
      <c r="A17" s="6" t="s">
        <v>15</v>
      </c>
      <c r="B17" s="11" t="s">
        <v>16</v>
      </c>
    </row>
    <row r="18" spans="1:2" x14ac:dyDescent="0.15">
      <c r="A18" s="4"/>
      <c r="B18" s="11" t="s">
        <v>17</v>
      </c>
    </row>
    <row r="20" spans="1:2" ht="45" x14ac:dyDescent="0.15">
      <c r="A20" s="14" t="s">
        <v>18</v>
      </c>
      <c r="B20" s="15" t="s">
        <v>19</v>
      </c>
    </row>
    <row r="22" spans="1:2" x14ac:dyDescent="0.15">
      <c r="A22" s="63" t="s">
        <v>176</v>
      </c>
      <c r="B22" s="4" t="s">
        <v>177</v>
      </c>
    </row>
    <row r="23" spans="1:2" ht="51" x14ac:dyDescent="0.2">
      <c r="A23" s="64"/>
      <c r="B23" s="52" t="s">
        <v>178</v>
      </c>
    </row>
  </sheetData>
  <mergeCells count="1">
    <mergeCell ref="A22:A23"/>
  </mergeCells>
  <pageMargins left="0.7" right="0.7" top="0.75" bottom="0.75" header="0.3" footer="0.3"/>
  <pageSetup paperSize="9" scale="9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19"/>
  <sheetViews>
    <sheetView view="pageBreakPreview" zoomScale="60" zoomScaleNormal="100" workbookViewId="0">
      <selection activeCell="A9" sqref="A9:B9"/>
    </sheetView>
  </sheetViews>
  <sheetFormatPr baseColWidth="10" defaultColWidth="11.5" defaultRowHeight="14" x14ac:dyDescent="0.15"/>
  <cols>
    <col min="1" max="1" width="54.5" style="1" bestFit="1" customWidth="1"/>
    <col min="2" max="2" width="16.5" style="1" bestFit="1" customWidth="1"/>
    <col min="3" max="3" width="11.5" style="1"/>
    <col min="4" max="4" width="16.5" style="1" bestFit="1" customWidth="1"/>
    <col min="5" max="16384" width="11.5" style="1"/>
  </cols>
  <sheetData>
    <row r="2" spans="1:4" x14ac:dyDescent="0.15">
      <c r="A2" s="3" t="s">
        <v>20</v>
      </c>
    </row>
    <row r="4" spans="1:4" x14ac:dyDescent="0.15">
      <c r="A4" s="6" t="s">
        <v>21</v>
      </c>
      <c r="B4" s="11" t="s">
        <v>22</v>
      </c>
    </row>
    <row r="5" spans="1:4" x14ac:dyDescent="0.15">
      <c r="A5" s="6" t="s">
        <v>23</v>
      </c>
      <c r="B5" s="17">
        <v>44409</v>
      </c>
    </row>
    <row r="6" spans="1:4" x14ac:dyDescent="0.15">
      <c r="A6" s="6" t="s">
        <v>13</v>
      </c>
      <c r="B6" s="11" t="s">
        <v>14</v>
      </c>
    </row>
    <row r="7" spans="1:4" x14ac:dyDescent="0.15">
      <c r="A7" s="6" t="s">
        <v>24</v>
      </c>
      <c r="B7" s="11" t="s">
        <v>25</v>
      </c>
    </row>
    <row r="8" spans="1:4" x14ac:dyDescent="0.15">
      <c r="A8" s="6" t="s">
        <v>26</v>
      </c>
      <c r="B8" s="11" t="s">
        <v>27</v>
      </c>
    </row>
    <row r="9" spans="1:4" x14ac:dyDescent="0.15">
      <c r="A9" s="6" t="s">
        <v>28</v>
      </c>
      <c r="B9" s="12">
        <v>215475200</v>
      </c>
    </row>
    <row r="10" spans="1:4" x14ac:dyDescent="0.15">
      <c r="A10" s="6" t="s">
        <v>29</v>
      </c>
      <c r="B10" s="12">
        <v>3800</v>
      </c>
      <c r="D10" s="2">
        <f>B10*56704</f>
        <v>215475200</v>
      </c>
    </row>
    <row r="12" spans="1:4" x14ac:dyDescent="0.15">
      <c r="A12" s="3" t="s">
        <v>30</v>
      </c>
      <c r="B12" s="3"/>
    </row>
    <row r="13" spans="1:4" x14ac:dyDescent="0.15">
      <c r="A13" s="7" t="s">
        <v>31</v>
      </c>
      <c r="B13" s="8"/>
    </row>
    <row r="14" spans="1:4" x14ac:dyDescent="0.15">
      <c r="A14" s="1" t="s">
        <v>32</v>
      </c>
    </row>
    <row r="15" spans="1:4" x14ac:dyDescent="0.15">
      <c r="A15" s="1" t="s">
        <v>33</v>
      </c>
    </row>
    <row r="16" spans="1:4" x14ac:dyDescent="0.15">
      <c r="A16" s="1" t="s">
        <v>34</v>
      </c>
    </row>
    <row r="17" spans="1:1" x14ac:dyDescent="0.15">
      <c r="A17" s="1" t="s">
        <v>35</v>
      </c>
    </row>
    <row r="18" spans="1:1" x14ac:dyDescent="0.15">
      <c r="A18" s="1" t="s">
        <v>36</v>
      </c>
    </row>
    <row r="19" spans="1:1" x14ac:dyDescent="0.15">
      <c r="A19" s="1" t="s">
        <v>37</v>
      </c>
    </row>
  </sheetData>
  <pageMargins left="0.7" right="0.7" top="0.75" bottom="0.75" header="0.3" footer="0.3"/>
  <pageSetup paperSize="9"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36"/>
  <sheetViews>
    <sheetView view="pageBreakPreview" zoomScale="60" zoomScaleNormal="100" workbookViewId="0">
      <selection activeCell="A4" sqref="A4:B5"/>
    </sheetView>
  </sheetViews>
  <sheetFormatPr baseColWidth="10" defaultColWidth="11.5" defaultRowHeight="14" x14ac:dyDescent="0.15"/>
  <cols>
    <col min="1" max="1" width="33.33203125" style="1" customWidth="1"/>
    <col min="2" max="2" width="16.5" style="1" bestFit="1" customWidth="1"/>
    <col min="3" max="3" width="17" style="1" customWidth="1"/>
    <col min="4" max="4" width="31.5" style="1" customWidth="1"/>
    <col min="5" max="5" width="16.5" style="1" bestFit="1" customWidth="1"/>
    <col min="6" max="6" width="16.83203125" style="1" bestFit="1" customWidth="1"/>
    <col min="7" max="16384" width="11.5" style="1"/>
  </cols>
  <sheetData>
    <row r="2" spans="1:3" x14ac:dyDescent="0.15">
      <c r="A2" s="3" t="s">
        <v>38</v>
      </c>
    </row>
    <row r="4" spans="1:3" x14ac:dyDescent="0.15">
      <c r="A4" s="21" t="s">
        <v>41</v>
      </c>
      <c r="B4" s="22" t="s">
        <v>39</v>
      </c>
      <c r="C4" s="23"/>
    </row>
    <row r="5" spans="1:3" x14ac:dyDescent="0.15">
      <c r="A5" s="24"/>
      <c r="B5" s="8" t="s">
        <v>40</v>
      </c>
      <c r="C5" s="25"/>
    </row>
    <row r="6" spans="1:3" x14ac:dyDescent="0.15">
      <c r="A6" s="4" t="s">
        <v>42</v>
      </c>
      <c r="B6" s="4" t="s">
        <v>43</v>
      </c>
      <c r="C6" s="4"/>
    </row>
    <row r="7" spans="1:3" ht="73.5" customHeight="1" x14ac:dyDescent="0.15">
      <c r="A7" s="4"/>
      <c r="B7" s="65" t="s">
        <v>44</v>
      </c>
      <c r="C7" s="65"/>
    </row>
    <row r="9" spans="1:3" x14ac:dyDescent="0.15">
      <c r="A9" s="4" t="s">
        <v>45</v>
      </c>
      <c r="B9" s="11" t="s">
        <v>46</v>
      </c>
    </row>
    <row r="10" spans="1:3" x14ac:dyDescent="0.15">
      <c r="A10" s="4" t="s">
        <v>47</v>
      </c>
      <c r="B10" s="12">
        <v>2651972.37</v>
      </c>
    </row>
    <row r="11" spans="1:3" x14ac:dyDescent="0.15">
      <c r="A11" s="4" t="s">
        <v>48</v>
      </c>
      <c r="B11" s="11">
        <v>7800</v>
      </c>
    </row>
    <row r="12" spans="1:3" x14ac:dyDescent="0.15">
      <c r="A12" s="4" t="s">
        <v>49</v>
      </c>
      <c r="B12" s="11">
        <v>340</v>
      </c>
      <c r="C12" s="5">
        <f>B11*B12</f>
        <v>2652000</v>
      </c>
    </row>
    <row r="13" spans="1:3" x14ac:dyDescent="0.15">
      <c r="A13" s="4" t="s">
        <v>50</v>
      </c>
      <c r="B13" s="11" t="s">
        <v>51</v>
      </c>
      <c r="C13" s="2">
        <f>C12*12</f>
        <v>31824000</v>
      </c>
    </row>
    <row r="14" spans="1:3" x14ac:dyDescent="0.15">
      <c r="A14" s="4" t="s">
        <v>54</v>
      </c>
      <c r="B14" s="26">
        <v>0.16739999999999999</v>
      </c>
      <c r="C14" s="2">
        <f>C13*20</f>
        <v>636480000</v>
      </c>
    </row>
    <row r="15" spans="1:3" x14ac:dyDescent="0.15">
      <c r="A15" s="4" t="s">
        <v>55</v>
      </c>
      <c r="B15" s="27" t="s">
        <v>56</v>
      </c>
    </row>
    <row r="16" spans="1:3" ht="41.25" customHeight="1" x14ac:dyDescent="0.15">
      <c r="A16" s="4" t="s">
        <v>52</v>
      </c>
      <c r="B16" s="65" t="s">
        <v>53</v>
      </c>
      <c r="C16" s="65"/>
    </row>
    <row r="18" spans="1:3" x14ac:dyDescent="0.15">
      <c r="A18" s="3" t="s">
        <v>57</v>
      </c>
    </row>
    <row r="19" spans="1:3" x14ac:dyDescent="0.15">
      <c r="A19" s="4" t="s">
        <v>58</v>
      </c>
      <c r="B19" s="5">
        <v>95744990</v>
      </c>
    </row>
    <row r="20" spans="1:3" x14ac:dyDescent="0.15">
      <c r="A20" s="4" t="s">
        <v>59</v>
      </c>
      <c r="B20" s="5">
        <v>284750000</v>
      </c>
    </row>
    <row r="21" spans="1:3" x14ac:dyDescent="0.15">
      <c r="A21" s="4" t="s">
        <v>60</v>
      </c>
      <c r="B21" s="5">
        <v>7500000</v>
      </c>
    </row>
    <row r="22" spans="1:3" x14ac:dyDescent="0.15">
      <c r="A22" s="4" t="s">
        <v>61</v>
      </c>
      <c r="B22" s="5">
        <v>3108500</v>
      </c>
    </row>
    <row r="23" spans="1:3" x14ac:dyDescent="0.15">
      <c r="A23" s="19" t="s">
        <v>62</v>
      </c>
      <c r="B23" s="20">
        <f>SUM(B19:B22)</f>
        <v>391103490</v>
      </c>
    </row>
    <row r="25" spans="1:3" x14ac:dyDescent="0.15">
      <c r="A25" s="3" t="s">
        <v>63</v>
      </c>
    </row>
    <row r="26" spans="1:3" x14ac:dyDescent="0.15">
      <c r="A26" s="4" t="s">
        <v>58</v>
      </c>
      <c r="B26" s="5">
        <v>18240910.760000002</v>
      </c>
      <c r="C26" s="4" t="s">
        <v>65</v>
      </c>
    </row>
    <row r="27" spans="1:3" x14ac:dyDescent="0.15">
      <c r="A27" s="4" t="s">
        <v>64</v>
      </c>
      <c r="B27" s="5">
        <v>253460214.44999999</v>
      </c>
      <c r="C27" s="4" t="s">
        <v>66</v>
      </c>
    </row>
    <row r="28" spans="1:3" x14ac:dyDescent="0.15">
      <c r="A28" s="4"/>
      <c r="B28" s="5"/>
      <c r="C28" s="4" t="s">
        <v>67</v>
      </c>
    </row>
    <row r="29" spans="1:3" x14ac:dyDescent="0.15">
      <c r="A29" s="4" t="s">
        <v>61</v>
      </c>
      <c r="B29" s="5">
        <v>3108500</v>
      </c>
      <c r="C29" s="4" t="s">
        <v>68</v>
      </c>
    </row>
    <row r="30" spans="1:3" x14ac:dyDescent="0.15">
      <c r="A30" s="19" t="s">
        <v>62</v>
      </c>
      <c r="B30" s="20">
        <f>SUM(B26:B29)</f>
        <v>274809625.20999998</v>
      </c>
      <c r="C30" s="4"/>
    </row>
    <row r="32" spans="1:3" x14ac:dyDescent="0.15">
      <c r="A32" s="4" t="s">
        <v>69</v>
      </c>
      <c r="B32" s="5">
        <f>B23</f>
        <v>391103490</v>
      </c>
    </row>
    <row r="33" spans="1:3" x14ac:dyDescent="0.15">
      <c r="A33" s="4" t="s">
        <v>70</v>
      </c>
      <c r="B33" s="5">
        <v>295358500</v>
      </c>
    </row>
    <row r="34" spans="1:3" x14ac:dyDescent="0.15">
      <c r="A34" s="4" t="s">
        <v>71</v>
      </c>
      <c r="B34" s="5">
        <v>95744990</v>
      </c>
      <c r="C34" s="2">
        <f>B32+B33+B34</f>
        <v>782206980</v>
      </c>
    </row>
    <row r="35" spans="1:3" x14ac:dyDescent="0.15">
      <c r="A35" s="4" t="s">
        <v>72</v>
      </c>
      <c r="B35" s="18">
        <v>0.16739999999999999</v>
      </c>
    </row>
    <row r="36" spans="1:3" x14ac:dyDescent="0.15">
      <c r="A36" s="4" t="s">
        <v>73</v>
      </c>
      <c r="B36" s="11" t="s">
        <v>56</v>
      </c>
    </row>
  </sheetData>
  <mergeCells count="2">
    <mergeCell ref="B7:C7"/>
    <mergeCell ref="B16:C16"/>
  </mergeCells>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G29"/>
  <sheetViews>
    <sheetView view="pageBreakPreview" zoomScale="60" zoomScaleNormal="100" workbookViewId="0">
      <selection activeCell="O55" sqref="O55"/>
    </sheetView>
  </sheetViews>
  <sheetFormatPr baseColWidth="10" defaultColWidth="11.5" defaultRowHeight="14" x14ac:dyDescent="0.15"/>
  <cols>
    <col min="1" max="1" width="17.33203125" style="1" customWidth="1"/>
    <col min="2" max="16384" width="11.5" style="1"/>
  </cols>
  <sheetData>
    <row r="2" spans="1:7" x14ac:dyDescent="0.15">
      <c r="A2" s="7" t="s">
        <v>74</v>
      </c>
      <c r="B2" s="8"/>
      <c r="C2" s="8"/>
      <c r="D2" s="8"/>
      <c r="E2" s="8"/>
      <c r="F2" s="8"/>
      <c r="G2" s="8"/>
    </row>
    <row r="4" spans="1:7" x14ac:dyDescent="0.15">
      <c r="A4" s="6" t="s">
        <v>83</v>
      </c>
      <c r="B4" s="8" t="s">
        <v>77</v>
      </c>
      <c r="C4" s="8"/>
      <c r="D4" s="8"/>
      <c r="E4" s="8"/>
      <c r="F4" s="8"/>
      <c r="G4" s="8"/>
    </row>
    <row r="6" spans="1:7" ht="30" customHeight="1" x14ac:dyDescent="0.15">
      <c r="A6" s="66" t="s">
        <v>78</v>
      </c>
      <c r="B6" s="66"/>
      <c r="C6" s="66"/>
      <c r="D6" s="66"/>
      <c r="E6" s="66"/>
      <c r="F6" s="66"/>
      <c r="G6" s="66"/>
    </row>
    <row r="7" spans="1:7" ht="33" customHeight="1" x14ac:dyDescent="0.15">
      <c r="A7" s="66" t="s">
        <v>79</v>
      </c>
      <c r="B7" s="66"/>
      <c r="C7" s="66"/>
      <c r="D7" s="66"/>
      <c r="E7" s="66"/>
      <c r="F7" s="66"/>
      <c r="G7" s="66"/>
    </row>
    <row r="9" spans="1:7" x14ac:dyDescent="0.15">
      <c r="A9" s="7" t="s">
        <v>80</v>
      </c>
      <c r="B9" s="8"/>
      <c r="C9" s="8"/>
      <c r="D9" s="8"/>
      <c r="E9" s="8"/>
      <c r="F9" s="8"/>
      <c r="G9" s="8"/>
    </row>
    <row r="11" spans="1:7" x14ac:dyDescent="0.15">
      <c r="A11" s="3" t="s">
        <v>96</v>
      </c>
      <c r="B11" s="1" t="s">
        <v>81</v>
      </c>
    </row>
    <row r="12" spans="1:7" x14ac:dyDescent="0.15">
      <c r="A12" s="3"/>
      <c r="B12" s="1" t="s">
        <v>76</v>
      </c>
    </row>
    <row r="13" spans="1:7" x14ac:dyDescent="0.15">
      <c r="A13" s="3"/>
      <c r="B13" s="1" t="s">
        <v>82</v>
      </c>
    </row>
    <row r="14" spans="1:7" x14ac:dyDescent="0.15">
      <c r="A14" s="3" t="s">
        <v>75</v>
      </c>
      <c r="B14" s="1" t="s">
        <v>3</v>
      </c>
    </row>
    <row r="16" spans="1:7" x14ac:dyDescent="0.15">
      <c r="A16" s="7" t="s">
        <v>84</v>
      </c>
      <c r="B16" s="8"/>
      <c r="C16" s="8"/>
      <c r="D16" s="8"/>
      <c r="E16" s="8"/>
      <c r="F16" s="8"/>
      <c r="G16" s="8"/>
    </row>
    <row r="17" spans="1:7" x14ac:dyDescent="0.15">
      <c r="A17" s="1" t="s">
        <v>85</v>
      </c>
    </row>
    <row r="18" spans="1:7" x14ac:dyDescent="0.15">
      <c r="A18" s="1" t="s">
        <v>86</v>
      </c>
    </row>
    <row r="19" spans="1:7" x14ac:dyDescent="0.15">
      <c r="A19" s="1" t="s">
        <v>87</v>
      </c>
    </row>
    <row r="20" spans="1:7" x14ac:dyDescent="0.15">
      <c r="A20" s="1" t="s">
        <v>88</v>
      </c>
    </row>
    <row r="21" spans="1:7" x14ac:dyDescent="0.15">
      <c r="A21" s="1" t="s">
        <v>89</v>
      </c>
    </row>
    <row r="22" spans="1:7" x14ac:dyDescent="0.15">
      <c r="A22" s="1" t="s">
        <v>90</v>
      </c>
    </row>
    <row r="23" spans="1:7" x14ac:dyDescent="0.15">
      <c r="A23" s="1" t="s">
        <v>91</v>
      </c>
    </row>
    <row r="24" spans="1:7" x14ac:dyDescent="0.15">
      <c r="A24" s="1" t="s">
        <v>92</v>
      </c>
    </row>
    <row r="25" spans="1:7" x14ac:dyDescent="0.15">
      <c r="A25" s="1" t="s">
        <v>93</v>
      </c>
    </row>
    <row r="27" spans="1:7" ht="34.5" customHeight="1" x14ac:dyDescent="0.15">
      <c r="A27" s="66" t="s">
        <v>94</v>
      </c>
      <c r="B27" s="66"/>
      <c r="C27" s="66"/>
      <c r="D27" s="66"/>
      <c r="E27" s="66"/>
      <c r="F27" s="66"/>
      <c r="G27" s="66"/>
    </row>
    <row r="29" spans="1:7" ht="50.25" customHeight="1" x14ac:dyDescent="0.15">
      <c r="A29" s="66" t="s">
        <v>95</v>
      </c>
      <c r="B29" s="66"/>
      <c r="C29" s="66"/>
      <c r="D29" s="66"/>
      <c r="E29" s="66"/>
      <c r="F29" s="66"/>
      <c r="G29" s="66"/>
    </row>
  </sheetData>
  <mergeCells count="4">
    <mergeCell ref="A27:G27"/>
    <mergeCell ref="A29:G29"/>
    <mergeCell ref="A6:G6"/>
    <mergeCell ref="A7:G7"/>
  </mergeCells>
  <pageMargins left="0.7" right="0.7" top="0.75" bottom="0.75" header="0.3" footer="0.3"/>
  <pageSetup paperSize="9" scale="9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43"/>
  <sheetViews>
    <sheetView view="pageBreakPreview" topLeftCell="A30" zoomScale="150" zoomScaleNormal="100" zoomScaleSheetLayoutView="150" workbookViewId="0">
      <selection activeCell="L56" sqref="L56"/>
    </sheetView>
  </sheetViews>
  <sheetFormatPr baseColWidth="10" defaultColWidth="11.5" defaultRowHeight="14" x14ac:dyDescent="0.15"/>
  <cols>
    <col min="1" max="1" width="29.5" style="1" customWidth="1"/>
    <col min="2" max="2" width="18.5" style="1" customWidth="1"/>
    <col min="3" max="3" width="11.5" style="1"/>
    <col min="4" max="4" width="14.5" style="1" customWidth="1"/>
    <col min="5" max="5" width="16" style="1" customWidth="1"/>
    <col min="6" max="16384" width="11.5" style="1"/>
  </cols>
  <sheetData>
    <row r="1" spans="1:5" x14ac:dyDescent="0.15">
      <c r="A1" s="7" t="s">
        <v>107</v>
      </c>
      <c r="B1" s="7"/>
      <c r="C1" s="7"/>
      <c r="D1" s="7"/>
      <c r="E1" s="7"/>
    </row>
    <row r="3" spans="1:5" x14ac:dyDescent="0.15">
      <c r="A3" s="7" t="s">
        <v>97</v>
      </c>
      <c r="B3" s="8"/>
      <c r="C3" s="8"/>
      <c r="D3" s="8"/>
      <c r="E3" s="8"/>
    </row>
    <row r="4" spans="1:5" x14ac:dyDescent="0.15">
      <c r="A4" s="4" t="s">
        <v>98</v>
      </c>
      <c r="B4" s="26">
        <v>0.16739999999999999</v>
      </c>
    </row>
    <row r="5" spans="1:5" x14ac:dyDescent="0.15">
      <c r="A5" s="4" t="s">
        <v>99</v>
      </c>
      <c r="B5" s="26" t="s">
        <v>56</v>
      </c>
    </row>
    <row r="7" spans="1:5" x14ac:dyDescent="0.15">
      <c r="A7" s="7" t="s">
        <v>101</v>
      </c>
      <c r="B7" s="8"/>
      <c r="C7" s="8"/>
      <c r="D7" s="8"/>
      <c r="E7" s="8"/>
    </row>
    <row r="8" spans="1:5" x14ac:dyDescent="0.15">
      <c r="A8" s="1" t="s">
        <v>100</v>
      </c>
    </row>
    <row r="9" spans="1:5" x14ac:dyDescent="0.15">
      <c r="A9" s="1" t="s">
        <v>102</v>
      </c>
    </row>
    <row r="10" spans="1:5" x14ac:dyDescent="0.15">
      <c r="A10" s="1" t="s">
        <v>103</v>
      </c>
    </row>
    <row r="12" spans="1:5" x14ac:dyDescent="0.15">
      <c r="A12" s="7" t="s">
        <v>104</v>
      </c>
      <c r="B12" s="8"/>
      <c r="C12" s="8"/>
      <c r="D12" s="8"/>
      <c r="E12" s="8"/>
    </row>
    <row r="13" spans="1:5" x14ac:dyDescent="0.15">
      <c r="A13" s="1" t="s">
        <v>105</v>
      </c>
    </row>
    <row r="14" spans="1:5" x14ac:dyDescent="0.15">
      <c r="A14" s="1" t="s">
        <v>106</v>
      </c>
    </row>
    <row r="16" spans="1:5" ht="30" x14ac:dyDescent="0.15">
      <c r="A16" s="29" t="s">
        <v>28</v>
      </c>
      <c r="B16" s="12">
        <v>215475200</v>
      </c>
      <c r="C16" s="1" t="s">
        <v>108</v>
      </c>
    </row>
    <row r="18" spans="1:5" x14ac:dyDescent="0.15">
      <c r="A18" s="6" t="s">
        <v>58</v>
      </c>
      <c r="B18" s="5">
        <v>95744990</v>
      </c>
      <c r="C18" s="1" t="s">
        <v>109</v>
      </c>
    </row>
    <row r="20" spans="1:5" x14ac:dyDescent="0.15">
      <c r="A20" s="1" t="s">
        <v>110</v>
      </c>
    </row>
    <row r="21" spans="1:5" x14ac:dyDescent="0.15">
      <c r="A21" s="1" t="s">
        <v>111</v>
      </c>
    </row>
    <row r="22" spans="1:5" x14ac:dyDescent="0.15">
      <c r="A22" s="1" t="s">
        <v>112</v>
      </c>
    </row>
    <row r="23" spans="1:5" x14ac:dyDescent="0.15">
      <c r="A23" s="1" t="s">
        <v>113</v>
      </c>
    </row>
    <row r="25" spans="1:5" ht="42" customHeight="1" x14ac:dyDescent="0.15">
      <c r="A25" s="66" t="s">
        <v>117</v>
      </c>
      <c r="B25" s="66"/>
      <c r="C25" s="66"/>
      <c r="D25" s="66"/>
      <c r="E25" s="66"/>
    </row>
    <row r="27" spans="1:5" ht="27.75" customHeight="1" x14ac:dyDescent="0.15">
      <c r="A27" s="66" t="s">
        <v>118</v>
      </c>
      <c r="B27" s="66"/>
      <c r="C27" s="66"/>
      <c r="D27" s="66"/>
      <c r="E27" s="66"/>
    </row>
    <row r="28" spans="1:5" x14ac:dyDescent="0.15">
      <c r="A28" s="1" t="s">
        <v>119</v>
      </c>
    </row>
    <row r="29" spans="1:5" ht="15" x14ac:dyDescent="0.2">
      <c r="A29"/>
    </row>
    <row r="30" spans="1:5" x14ac:dyDescent="0.15">
      <c r="A30" s="1" t="s">
        <v>120</v>
      </c>
      <c r="B30" s="1" t="s">
        <v>121</v>
      </c>
    </row>
    <row r="31" spans="1:5" x14ac:dyDescent="0.15">
      <c r="A31" s="1" t="s">
        <v>122</v>
      </c>
    </row>
    <row r="32" spans="1:5" x14ac:dyDescent="0.15">
      <c r="A32" s="1" t="s">
        <v>123</v>
      </c>
    </row>
    <row r="34" spans="1:5" x14ac:dyDescent="0.15">
      <c r="A34" s="7" t="s">
        <v>114</v>
      </c>
      <c r="B34" s="8"/>
      <c r="C34" s="8"/>
      <c r="D34" s="8"/>
      <c r="E34" s="8"/>
    </row>
    <row r="35" spans="1:5" x14ac:dyDescent="0.15">
      <c r="A35" s="1" t="s">
        <v>115</v>
      </c>
    </row>
    <row r="36" spans="1:5" ht="31.5" customHeight="1" x14ac:dyDescent="0.15">
      <c r="A36" s="66" t="s">
        <v>124</v>
      </c>
      <c r="B36" s="66"/>
      <c r="C36" s="66"/>
      <c r="D36" s="66"/>
      <c r="E36" s="66"/>
    </row>
    <row r="37" spans="1:5" ht="31.5" customHeight="1" x14ac:dyDescent="0.15">
      <c r="A37" s="66" t="s">
        <v>116</v>
      </c>
      <c r="B37" s="66"/>
      <c r="C37" s="66"/>
      <c r="D37" s="66"/>
      <c r="E37" s="66"/>
    </row>
    <row r="38" spans="1:5" x14ac:dyDescent="0.15">
      <c r="A38" s="32" t="s">
        <v>149</v>
      </c>
      <c r="B38" s="28"/>
      <c r="C38" s="28"/>
      <c r="D38" s="28"/>
      <c r="E38" s="28"/>
    </row>
    <row r="39" spans="1:5" x14ac:dyDescent="0.15">
      <c r="A39" s="1" t="s">
        <v>150</v>
      </c>
    </row>
    <row r="40" spans="1:5" x14ac:dyDescent="0.15">
      <c r="A40" s="1" t="s">
        <v>151</v>
      </c>
    </row>
    <row r="41" spans="1:5" x14ac:dyDescent="0.15">
      <c r="A41" s="1" t="s">
        <v>152</v>
      </c>
    </row>
    <row r="42" spans="1:5" x14ac:dyDescent="0.15">
      <c r="A42" s="8" t="s">
        <v>153</v>
      </c>
      <c r="B42" s="8"/>
      <c r="C42" s="8"/>
      <c r="D42" s="8"/>
      <c r="E42" s="8"/>
    </row>
    <row r="43" spans="1:5" ht="63.75" customHeight="1" x14ac:dyDescent="0.2">
      <c r="A43" s="67" t="s">
        <v>145</v>
      </c>
      <c r="B43" s="67"/>
      <c r="C43" s="67"/>
      <c r="D43" s="67"/>
      <c r="E43" s="67"/>
    </row>
  </sheetData>
  <mergeCells count="5">
    <mergeCell ref="A25:E25"/>
    <mergeCell ref="A27:E27"/>
    <mergeCell ref="A37:E37"/>
    <mergeCell ref="A36:E36"/>
    <mergeCell ref="A43:E43"/>
  </mergeCells>
  <printOptions horizontalCentered="1"/>
  <pageMargins left="0.25" right="0.25" top="0.75" bottom="0.75" header="0.3" footer="0.3"/>
  <pageSetup scale="94" orientation="portrait" horizontalDpi="4294967295" verticalDpi="4294967295"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B18"/>
  <sheetViews>
    <sheetView view="pageBreakPreview" zoomScale="60" zoomScaleNormal="100" workbookViewId="0"/>
  </sheetViews>
  <sheetFormatPr baseColWidth="10" defaultColWidth="11.5" defaultRowHeight="14" x14ac:dyDescent="0.15"/>
  <cols>
    <col min="1" max="1" width="55.5" style="30" customWidth="1"/>
    <col min="2" max="2" width="30.33203125" style="30" customWidth="1"/>
    <col min="3" max="16384" width="11.5" style="30"/>
  </cols>
  <sheetData>
    <row r="2" spans="1:2" ht="15" x14ac:dyDescent="0.15">
      <c r="A2" s="31" t="s">
        <v>144</v>
      </c>
    </row>
    <row r="3" spans="1:2" ht="15" x14ac:dyDescent="0.15">
      <c r="A3" s="36" t="s">
        <v>107</v>
      </c>
      <c r="B3" s="36" t="s">
        <v>157</v>
      </c>
    </row>
    <row r="4" spans="1:2" ht="30" x14ac:dyDescent="0.15">
      <c r="A4" s="33" t="s">
        <v>134</v>
      </c>
      <c r="B4" s="35" t="s">
        <v>140</v>
      </c>
    </row>
    <row r="5" spans="1:2" ht="60" x14ac:dyDescent="0.15">
      <c r="A5" s="33" t="s">
        <v>135</v>
      </c>
      <c r="B5" s="35" t="s">
        <v>147</v>
      </c>
    </row>
    <row r="6" spans="1:2" ht="45" x14ac:dyDescent="0.15">
      <c r="A6" s="33" t="s">
        <v>136</v>
      </c>
      <c r="B6" s="35" t="s">
        <v>148</v>
      </c>
    </row>
    <row r="7" spans="1:2" ht="75" x14ac:dyDescent="0.15">
      <c r="A7" s="33" t="s">
        <v>137</v>
      </c>
      <c r="B7" s="35" t="s">
        <v>141</v>
      </c>
    </row>
    <row r="8" spans="1:2" ht="90" x14ac:dyDescent="0.15">
      <c r="A8" s="33" t="s">
        <v>138</v>
      </c>
      <c r="B8" s="35" t="s">
        <v>154</v>
      </c>
    </row>
    <row r="9" spans="1:2" ht="45" x14ac:dyDescent="0.15">
      <c r="A9" s="33" t="s">
        <v>139</v>
      </c>
      <c r="B9" s="35" t="s">
        <v>155</v>
      </c>
    </row>
    <row r="10" spans="1:2" ht="30" x14ac:dyDescent="0.15">
      <c r="A10" s="33" t="s">
        <v>126</v>
      </c>
      <c r="B10" s="35" t="s">
        <v>142</v>
      </c>
    </row>
    <row r="11" spans="1:2" ht="45" x14ac:dyDescent="0.15">
      <c r="A11" s="33" t="s">
        <v>127</v>
      </c>
      <c r="B11" s="35" t="s">
        <v>156</v>
      </c>
    </row>
    <row r="12" spans="1:2" ht="30" x14ac:dyDescent="0.15">
      <c r="A12" s="33" t="s">
        <v>128</v>
      </c>
      <c r="B12" s="35" t="s">
        <v>142</v>
      </c>
    </row>
    <row r="13" spans="1:2" ht="75" x14ac:dyDescent="0.15">
      <c r="A13" s="33" t="s">
        <v>129</v>
      </c>
      <c r="B13" s="35" t="s">
        <v>143</v>
      </c>
    </row>
    <row r="14" spans="1:2" ht="45" x14ac:dyDescent="0.15">
      <c r="A14" s="33" t="s">
        <v>130</v>
      </c>
      <c r="B14" s="35" t="s">
        <v>143</v>
      </c>
    </row>
    <row r="15" spans="1:2" ht="75" x14ac:dyDescent="0.15">
      <c r="A15" s="33" t="s">
        <v>131</v>
      </c>
      <c r="B15" s="35" t="s">
        <v>140</v>
      </c>
    </row>
    <row r="16" spans="1:2" ht="75" x14ac:dyDescent="0.15">
      <c r="A16" s="33" t="s">
        <v>132</v>
      </c>
      <c r="B16" s="35" t="s">
        <v>141</v>
      </c>
    </row>
    <row r="17" spans="1:2" ht="30" x14ac:dyDescent="0.15">
      <c r="A17" s="33" t="s">
        <v>133</v>
      </c>
      <c r="B17" s="35" t="s">
        <v>142</v>
      </c>
    </row>
    <row r="18" spans="1:2" ht="45" x14ac:dyDescent="0.15">
      <c r="A18" s="34" t="s">
        <v>125</v>
      </c>
      <c r="B18" s="35" t="s">
        <v>146</v>
      </c>
    </row>
  </sheetData>
  <printOptions horizontalCentered="1"/>
  <pageMargins left="0.23622047244094491" right="0.23622047244094491" top="0.74803149606299213" bottom="0.74803149606299213" header="0.31496062992125984" footer="0.31496062992125984"/>
  <pageSetup paperSize="9" scale="8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E20"/>
  <sheetViews>
    <sheetView view="pageBreakPreview" zoomScale="60" zoomScaleNormal="100" workbookViewId="0">
      <selection activeCell="E20" sqref="E20"/>
    </sheetView>
  </sheetViews>
  <sheetFormatPr baseColWidth="10" defaultRowHeight="15" x14ac:dyDescent="0.2"/>
  <cols>
    <col min="1" max="1" width="55.5" customWidth="1"/>
    <col min="2" max="2" width="30.33203125" customWidth="1"/>
    <col min="3" max="3" width="16.5" bestFit="1" customWidth="1"/>
  </cols>
  <sheetData>
    <row r="2" spans="1:5" x14ac:dyDescent="0.2">
      <c r="A2" s="38" t="s">
        <v>158</v>
      </c>
      <c r="B2" s="30"/>
    </row>
    <row r="3" spans="1:5" ht="16" x14ac:dyDescent="0.2">
      <c r="A3" s="36" t="s">
        <v>107</v>
      </c>
      <c r="B3" s="36" t="s">
        <v>157</v>
      </c>
    </row>
    <row r="4" spans="1:5" x14ac:dyDescent="0.2">
      <c r="A4" s="42" t="s">
        <v>115</v>
      </c>
      <c r="B4" s="35" t="s">
        <v>140</v>
      </c>
      <c r="C4" s="1"/>
      <c r="D4" s="1"/>
      <c r="E4" s="1"/>
    </row>
    <row r="5" spans="1:5" ht="34.5" customHeight="1" x14ac:dyDescent="0.2">
      <c r="A5" s="43" t="s">
        <v>124</v>
      </c>
      <c r="B5" s="35" t="s">
        <v>140</v>
      </c>
      <c r="C5" s="39"/>
      <c r="D5" s="39"/>
      <c r="E5" s="39"/>
    </row>
    <row r="6" spans="1:5" ht="45.75" customHeight="1" x14ac:dyDescent="0.2">
      <c r="A6" s="43" t="s">
        <v>116</v>
      </c>
      <c r="B6" s="35" t="s">
        <v>140</v>
      </c>
      <c r="C6" s="39"/>
      <c r="D6" s="39"/>
      <c r="E6" s="39"/>
    </row>
    <row r="7" spans="1:5" ht="30" x14ac:dyDescent="0.2">
      <c r="A7" s="44" t="s">
        <v>149</v>
      </c>
      <c r="B7" s="35" t="s">
        <v>161</v>
      </c>
      <c r="C7" s="37"/>
      <c r="D7" s="37"/>
      <c r="E7" s="37"/>
    </row>
    <row r="8" spans="1:5" x14ac:dyDescent="0.2">
      <c r="A8" s="42" t="s">
        <v>150</v>
      </c>
      <c r="B8" s="35" t="s">
        <v>140</v>
      </c>
      <c r="C8" s="1"/>
      <c r="D8" s="1"/>
      <c r="E8" s="1"/>
    </row>
    <row r="9" spans="1:5" ht="30" x14ac:dyDescent="0.2">
      <c r="A9" s="42" t="s">
        <v>151</v>
      </c>
      <c r="B9" s="35" t="s">
        <v>142</v>
      </c>
      <c r="C9" s="1"/>
      <c r="D9" s="1"/>
      <c r="E9" s="1"/>
    </row>
    <row r="10" spans="1:5" ht="90" x14ac:dyDescent="0.2">
      <c r="A10" s="47" t="s">
        <v>152</v>
      </c>
      <c r="B10" s="35" t="s">
        <v>154</v>
      </c>
      <c r="C10" s="40"/>
      <c r="D10" s="40"/>
      <c r="E10" s="40"/>
    </row>
    <row r="11" spans="1:5" ht="30" x14ac:dyDescent="0.2">
      <c r="A11" s="42" t="s">
        <v>153</v>
      </c>
      <c r="B11" s="35" t="s">
        <v>142</v>
      </c>
      <c r="C11" s="40"/>
      <c r="D11" s="40"/>
      <c r="E11" s="40"/>
    </row>
    <row r="12" spans="1:5" ht="31" x14ac:dyDescent="0.2">
      <c r="A12" s="45" t="s">
        <v>159</v>
      </c>
      <c r="B12" s="35" t="s">
        <v>142</v>
      </c>
      <c r="C12" s="41"/>
      <c r="D12" s="41"/>
      <c r="E12" s="41"/>
    </row>
    <row r="13" spans="1:5" ht="45" x14ac:dyDescent="0.2">
      <c r="A13" s="46" t="s">
        <v>160</v>
      </c>
      <c r="B13" s="35" t="s">
        <v>162</v>
      </c>
    </row>
    <row r="14" spans="1:5" ht="60" x14ac:dyDescent="0.2">
      <c r="A14" s="47" t="s">
        <v>163</v>
      </c>
      <c r="B14" s="48" t="s">
        <v>164</v>
      </c>
    </row>
    <row r="15" spans="1:5" ht="30" x14ac:dyDescent="0.2">
      <c r="A15" s="46" t="s">
        <v>165</v>
      </c>
      <c r="B15" s="35" t="s">
        <v>142</v>
      </c>
    </row>
    <row r="16" spans="1:5" ht="105" x14ac:dyDescent="0.2">
      <c r="A16" s="49" t="s">
        <v>166</v>
      </c>
      <c r="B16" s="48" t="s">
        <v>167</v>
      </c>
    </row>
    <row r="17" spans="1:4" ht="60" x14ac:dyDescent="0.2">
      <c r="A17" s="46" t="s">
        <v>168</v>
      </c>
      <c r="B17" s="51" t="s">
        <v>169</v>
      </c>
    </row>
    <row r="18" spans="1:4" ht="90" x14ac:dyDescent="0.2">
      <c r="A18" s="46" t="s">
        <v>170</v>
      </c>
      <c r="B18" s="35" t="s">
        <v>171</v>
      </c>
      <c r="C18" s="50"/>
      <c r="D18" s="1"/>
    </row>
    <row r="19" spans="1:4" ht="30" x14ac:dyDescent="0.2">
      <c r="A19" s="49" t="s">
        <v>172</v>
      </c>
      <c r="B19" s="35" t="s">
        <v>173</v>
      </c>
      <c r="D19" s="1"/>
    </row>
    <row r="20" spans="1:4" ht="30" x14ac:dyDescent="0.2">
      <c r="A20" s="49" t="s">
        <v>174</v>
      </c>
      <c r="B20" s="35" t="s">
        <v>142</v>
      </c>
    </row>
  </sheetData>
  <printOptions horizontalCentered="1"/>
  <pageMargins left="0.23622047244094491" right="0.23622047244094491" top="0.74803149606299213" bottom="0.7480314960629921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Resumen</vt:lpstr>
      <vt:lpstr>Ficha Tècnica</vt:lpstr>
      <vt:lpstr>Avalúo</vt:lpstr>
      <vt:lpstr>Modelo Financiero</vt:lpstr>
      <vt:lpstr>Esquema Jurídico</vt:lpstr>
      <vt:lpstr>Observaciones</vt:lpstr>
      <vt:lpstr>Observaciones FESIJAL</vt:lpstr>
      <vt:lpstr>Observaciones FSESEJ</vt:lpstr>
      <vt:lpstr>Avalúo!Área_de_impresión</vt:lpstr>
      <vt:lpstr>Resumen!Área_de_impresión</vt:lpstr>
      <vt:lpstr>'Observaciones FESIJAL'!Títulos_a_imprimir</vt:lpstr>
      <vt:lpstr>'Observaciones FSESEJ'!Títulos_a_imprimir</vt:lpstr>
      <vt:lpstr>Resumen!Títulos_a_imprimir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Diana Sánchez</dc:creator>
  <cp:lastModifiedBy>Microsoft Office User</cp:lastModifiedBy>
  <cp:lastPrinted>2022-04-22T16:12:28Z</cp:lastPrinted>
  <dcterms:created xsi:type="dcterms:W3CDTF">2022-01-21T01:04:37Z</dcterms:created>
  <dcterms:modified xsi:type="dcterms:W3CDTF">2022-04-22T16:12:36Z</dcterms:modified>
</cp:coreProperties>
</file>